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D:\2025衝突礦產\"/>
    </mc:Choice>
  </mc:AlternateContent>
  <xr:revisionPtr revIDLastSave="0" documentId="8_{C54722FB-271E-436B-80AE-75CFF25F1C7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9" i="3"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X166" i="5" s="1"/>
  <c r="V167" i="5"/>
  <c r="E167" i="5"/>
  <c r="V168" i="5"/>
  <c r="E168" i="5"/>
  <c r="V169" i="5"/>
  <c r="E169" i="5"/>
  <c r="V170" i="5"/>
  <c r="E170" i="5"/>
  <c r="X170" i="5" s="1"/>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X302" i="5" s="1"/>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X690" i="5" s="1"/>
  <c r="V691" i="5"/>
  <c r="E691" i="5"/>
  <c r="V692" i="5"/>
  <c r="E692" i="5"/>
  <c r="V693" i="5"/>
  <c r="E693" i="5"/>
  <c r="V694" i="5"/>
  <c r="E694" i="5"/>
  <c r="X694" i="5" s="1"/>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X758" i="5" s="1"/>
  <c r="V759" i="5"/>
  <c r="E759" i="5"/>
  <c r="V760" i="5"/>
  <c r="E760" i="5"/>
  <c r="V761" i="5"/>
  <c r="E761" i="5"/>
  <c r="V762" i="5"/>
  <c r="E762" i="5"/>
  <c r="V763" i="5"/>
  <c r="E763" i="5"/>
  <c r="V764" i="5"/>
  <c r="E764" i="5"/>
  <c r="V765" i="5"/>
  <c r="E765" i="5"/>
  <c r="V766" i="5"/>
  <c r="E766" i="5"/>
  <c r="V767" i="5"/>
  <c r="E767" i="5"/>
  <c r="V768" i="5"/>
  <c r="E768" i="5"/>
  <c r="V769" i="5"/>
  <c r="E769" i="5"/>
  <c r="V770" i="5"/>
  <c r="E770" i="5"/>
  <c r="X770" i="5" s="1"/>
  <c r="V771" i="5"/>
  <c r="E771" i="5"/>
  <c r="V772" i="5"/>
  <c r="E772" i="5"/>
  <c r="V773" i="5"/>
  <c r="E773" i="5"/>
  <c r="V774" i="5"/>
  <c r="E774" i="5"/>
  <c r="V775" i="5"/>
  <c r="E775" i="5"/>
  <c r="V776" i="5"/>
  <c r="E776" i="5"/>
  <c r="V777" i="5"/>
  <c r="E777" i="5"/>
  <c r="V778" i="5"/>
  <c r="E778" i="5"/>
  <c r="X778" i="5" s="1"/>
  <c r="V779" i="5"/>
  <c r="E779" i="5"/>
  <c r="V780" i="5"/>
  <c r="E780" i="5"/>
  <c r="V781" i="5"/>
  <c r="E781" i="5"/>
  <c r="V782" i="5"/>
  <c r="E782" i="5"/>
  <c r="V783" i="5"/>
  <c r="E783" i="5"/>
  <c r="V784" i="5"/>
  <c r="E784" i="5"/>
  <c r="V785" i="5"/>
  <c r="E785" i="5"/>
  <c r="V786" i="5"/>
  <c r="E786" i="5"/>
  <c r="X786" i="5" s="1"/>
  <c r="V787" i="5"/>
  <c r="E787" i="5"/>
  <c r="V788" i="5"/>
  <c r="E788" i="5"/>
  <c r="V789" i="5"/>
  <c r="E789" i="5"/>
  <c r="V790" i="5"/>
  <c r="E790" i="5"/>
  <c r="V791" i="5"/>
  <c r="E791" i="5"/>
  <c r="V792" i="5"/>
  <c r="E792" i="5"/>
  <c r="V793" i="5"/>
  <c r="E793" i="5"/>
  <c r="V794" i="5"/>
  <c r="E794" i="5"/>
  <c r="V795" i="5"/>
  <c r="E795" i="5"/>
  <c r="V796" i="5"/>
  <c r="E796" i="5"/>
  <c r="V797" i="5"/>
  <c r="E797" i="5"/>
  <c r="V798" i="5"/>
  <c r="E798" i="5"/>
  <c r="X798" i="5" s="1"/>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X822" i="5" s="1"/>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X846" i="5" s="1"/>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X934" i="5" s="1"/>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X954" i="5" s="1"/>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X1006" i="5" s="1"/>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X1018" i="5" s="1"/>
  <c r="V1019" i="5"/>
  <c r="E1019" i="5"/>
  <c r="V1020" i="5"/>
  <c r="E1020" i="5"/>
  <c r="V1021" i="5"/>
  <c r="E1021" i="5"/>
  <c r="V1022" i="5"/>
  <c r="E1022" i="5"/>
  <c r="X1022" i="5" s="1"/>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X1050" i="5" s="1"/>
  <c r="V1051" i="5"/>
  <c r="E1051" i="5"/>
  <c r="V1052" i="5"/>
  <c r="E1052" i="5"/>
  <c r="V1053" i="5"/>
  <c r="E1053" i="5"/>
  <c r="V1054" i="5"/>
  <c r="E1054" i="5"/>
  <c r="X1054" i="5" s="1"/>
  <c r="V1055" i="5"/>
  <c r="E1055" i="5"/>
  <c r="V1056" i="5"/>
  <c r="E1056" i="5"/>
  <c r="V1057" i="5"/>
  <c r="E1057" i="5"/>
  <c r="V1058" i="5"/>
  <c r="E1058" i="5"/>
  <c r="V1059" i="5"/>
  <c r="E1059" i="5"/>
  <c r="V1060" i="5"/>
  <c r="E1060" i="5"/>
  <c r="V1061" i="5"/>
  <c r="E1061" i="5"/>
  <c r="V1062" i="5"/>
  <c r="E1062" i="5"/>
  <c r="X1062" i="5" s="1"/>
  <c r="V1063" i="5"/>
  <c r="E1063" i="5"/>
  <c r="V1064" i="5"/>
  <c r="E1064" i="5"/>
  <c r="V1065" i="5"/>
  <c r="E1065" i="5"/>
  <c r="V1066" i="5"/>
  <c r="E1066" i="5"/>
  <c r="X1066" i="5" s="1"/>
  <c r="V1067" i="5"/>
  <c r="E1067" i="5"/>
  <c r="V1068" i="5"/>
  <c r="E1068" i="5"/>
  <c r="V1069" i="5"/>
  <c r="E1069" i="5"/>
  <c r="V1070" i="5"/>
  <c r="E1070" i="5"/>
  <c r="X1070" i="5" s="1"/>
  <c r="V1071" i="5"/>
  <c r="E1071" i="5"/>
  <c r="V1072" i="5"/>
  <c r="E1072" i="5"/>
  <c r="V1073" i="5"/>
  <c r="E1073" i="5"/>
  <c r="V1074" i="5"/>
  <c r="E1074" i="5"/>
  <c r="V1075" i="5"/>
  <c r="E1075" i="5"/>
  <c r="V1076" i="5"/>
  <c r="E1076" i="5"/>
  <c r="V1077" i="5"/>
  <c r="E1077" i="5"/>
  <c r="V1078" i="5"/>
  <c r="E1078" i="5"/>
  <c r="X1078" i="5" s="1"/>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X1102" i="5" s="1"/>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X1114" i="5" s="1"/>
  <c r="V1115" i="5"/>
  <c r="E1115" i="5"/>
  <c r="V1116" i="5"/>
  <c r="E1116" i="5"/>
  <c r="V1117" i="5"/>
  <c r="E1117" i="5"/>
  <c r="V1118" i="5"/>
  <c r="E1118" i="5"/>
  <c r="V1119" i="5"/>
  <c r="E1119" i="5"/>
  <c r="V1120" i="5"/>
  <c r="E1120" i="5"/>
  <c r="V1121" i="5"/>
  <c r="E1121" i="5"/>
  <c r="V1122" i="5"/>
  <c r="E1122" i="5"/>
  <c r="X1122" i="5" s="1"/>
  <c r="V1123" i="5"/>
  <c r="E1123" i="5"/>
  <c r="V1124" i="5"/>
  <c r="E1124" i="5"/>
  <c r="V1125" i="5"/>
  <c r="E1125" i="5"/>
  <c r="V1126" i="5"/>
  <c r="E1126" i="5"/>
  <c r="V1127" i="5"/>
  <c r="E1127" i="5"/>
  <c r="V1128" i="5"/>
  <c r="E1128" i="5"/>
  <c r="V1129" i="5"/>
  <c r="E1129" i="5"/>
  <c r="V1130" i="5"/>
  <c r="E1130" i="5"/>
  <c r="X1130" i="5" s="1"/>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X1450" i="5" s="1"/>
  <c r="V1451" i="5"/>
  <c r="E1451" i="5"/>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V1468" i="5"/>
  <c r="E1468" i="5"/>
  <c r="V1469" i="5"/>
  <c r="E1469" i="5"/>
  <c r="V1470" i="5"/>
  <c r="E1470" i="5"/>
  <c r="X1470" i="5" s="1"/>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X2218" i="5" s="1"/>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X2342" i="5" s="1"/>
  <c r="V2343" i="5"/>
  <c r="E2343" i="5"/>
  <c r="V2344" i="5"/>
  <c r="E2344" i="5"/>
  <c r="V2345" i="5"/>
  <c r="E2345" i="5"/>
  <c r="V2346" i="5"/>
  <c r="E2346" i="5"/>
  <c r="V2347" i="5"/>
  <c r="E2347" i="5"/>
  <c r="V2348" i="5"/>
  <c r="E2348" i="5"/>
  <c r="V2349" i="5"/>
  <c r="E2349" i="5"/>
  <c r="V2350" i="5"/>
  <c r="E2350" i="5"/>
  <c r="X2350" i="5" s="1"/>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X2450" i="5" s="1"/>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A55" i="2"/>
  <c r="A73" i="2"/>
  <c r="A3" i="2"/>
  <c r="B17" i="3"/>
  <c r="C20" i="3"/>
  <c r="A75" i="2"/>
  <c r="N4" i="5"/>
  <c r="C3" i="3"/>
  <c r="P4" i="5"/>
  <c r="C4" i="3"/>
  <c r="A12" i="2"/>
  <c r="A63" i="2"/>
  <c r="B5" i="3"/>
  <c r="B21" i="3"/>
  <c r="B9" i="4"/>
  <c r="A5" i="6" s="1"/>
  <c r="G3" i="5"/>
  <c r="B19" i="4"/>
  <c r="A11" i="2"/>
  <c r="A62" i="2"/>
  <c r="B7" i="4"/>
  <c r="B87" i="4"/>
  <c r="A62" i="6" s="1"/>
  <c r="A13" i="2"/>
  <c r="A48" i="2"/>
  <c r="C13" i="3"/>
  <c r="C21" i="3"/>
  <c r="B67" i="4"/>
  <c r="A48" i="6" s="1"/>
  <c r="B73" i="4"/>
  <c r="A21" i="2"/>
  <c r="A39" i="2"/>
  <c r="B55" i="4"/>
  <c r="A38" i="6" s="1"/>
  <c r="A4" i="2"/>
  <c r="B4" i="4"/>
  <c r="B24" i="4"/>
  <c r="A9" i="2"/>
  <c r="A60" i="2"/>
  <c r="D25" i="4"/>
  <c r="D67" i="4" s="1"/>
  <c r="B83" i="4"/>
  <c r="A59" i="6" s="1"/>
  <c r="A34" i="2"/>
  <c r="A70" i="2"/>
  <c r="C23" i="3"/>
  <c r="C31" i="3"/>
  <c r="B15" i="4"/>
  <c r="A7" i="6"/>
  <c r="B40" i="4"/>
  <c r="B64" i="4" s="1"/>
  <c r="A46" i="6" s="1"/>
  <c r="A19" i="2"/>
  <c r="A37" i="2"/>
  <c r="A54" i="2"/>
  <c r="A72" i="2"/>
  <c r="C16" i="3"/>
  <c r="C24" i="3"/>
  <c r="D2" i="4"/>
  <c r="B17" i="4"/>
  <c r="A9" i="6" s="1"/>
  <c r="H4" i="5"/>
  <c r="J14" i="6"/>
  <c r="J15" i="6"/>
  <c r="J17" i="6"/>
  <c r="C17" i="6" s="1"/>
  <c r="J25" i="6"/>
  <c r="I26" i="6"/>
  <c r="J37" i="6"/>
  <c r="J45" i="6"/>
  <c r="I46" i="6"/>
  <c r="I54" i="6"/>
  <c r="J64" i="6"/>
  <c r="J66" i="6"/>
  <c r="I67" i="6"/>
  <c r="A1" i="8"/>
  <c r="I19" i="6"/>
  <c r="J26" i="6"/>
  <c r="I27" i="6"/>
  <c r="J46" i="6"/>
  <c r="C46" i="6" s="1"/>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C27" i="6" s="1"/>
  <c r="I29" i="6"/>
  <c r="I30" i="6"/>
  <c r="I31" i="6"/>
  <c r="I32" i="6"/>
  <c r="J39" i="6"/>
  <c r="C39" i="6" s="1"/>
  <c r="I40" i="6"/>
  <c r="J47" i="6"/>
  <c r="J55" i="6"/>
  <c r="C55" i="6" s="1"/>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C29" i="6" s="1"/>
  <c r="J30" i="6"/>
  <c r="C30" i="6" s="1"/>
  <c r="J31" i="6"/>
  <c r="J32" i="6"/>
  <c r="C32" i="6" s="1"/>
  <c r="J40" i="6"/>
  <c r="C40" i="6" s="1"/>
  <c r="I41" i="6"/>
  <c r="I49" i="6"/>
  <c r="J57" i="6"/>
  <c r="I58" i="6"/>
  <c r="L67" i="6"/>
  <c r="A1" i="7"/>
  <c r="D4" i="8"/>
  <c r="C3" i="6"/>
  <c r="I4" i="6"/>
  <c r="I5" i="6"/>
  <c r="J21" i="6"/>
  <c r="I22" i="6"/>
  <c r="I34" i="6"/>
  <c r="J41" i="6"/>
  <c r="I42" i="6"/>
  <c r="J49" i="6"/>
  <c r="C49" i="6" s="1"/>
  <c r="I50" i="6"/>
  <c r="J58" i="6"/>
  <c r="C58" i="6" s="1"/>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c r="B81" i="4"/>
  <c r="A58" i="6" s="1"/>
  <c r="B3" i="5"/>
  <c r="G4" i="5"/>
  <c r="O4" i="5"/>
  <c r="A1" i="6"/>
  <c r="D3" i="6"/>
  <c r="J4" i="6"/>
  <c r="C4" i="6" s="1"/>
  <c r="J5" i="6"/>
  <c r="C5" i="6" s="1"/>
  <c r="I6" i="6"/>
  <c r="C6" i="6" s="1"/>
  <c r="I7" i="6"/>
  <c r="I8" i="6"/>
  <c r="I9" i="6"/>
  <c r="I10" i="6"/>
  <c r="I11" i="6"/>
  <c r="I12" i="6"/>
  <c r="J22" i="6"/>
  <c r="C22" i="6" s="1"/>
  <c r="J34" i="6"/>
  <c r="C34" i="6" s="1"/>
  <c r="I35" i="6"/>
  <c r="J42" i="6"/>
  <c r="C42" i="6" s="1"/>
  <c r="J50" i="6"/>
  <c r="I51" i="6"/>
  <c r="J59" i="6"/>
  <c r="I60" i="6"/>
  <c r="C5" i="7"/>
  <c r="D1" i="6"/>
  <c r="J6" i="6"/>
  <c r="J7" i="6"/>
  <c r="C7" i="6" s="1"/>
  <c r="J8" i="6"/>
  <c r="C8" i="6"/>
  <c r="J9" i="6"/>
  <c r="C9" i="6" s="1"/>
  <c r="J10" i="6"/>
  <c r="C10" i="6"/>
  <c r="J11" i="6"/>
  <c r="C11" i="6"/>
  <c r="J12" i="6"/>
  <c r="C12" i="6" s="1"/>
  <c r="I24" i="6"/>
  <c r="J35" i="6"/>
  <c r="C35" i="6" s="1"/>
  <c r="I36" i="6"/>
  <c r="I44" i="6"/>
  <c r="J51" i="6"/>
  <c r="C51" i="6" s="1"/>
  <c r="I52" i="6"/>
  <c r="J60" i="6"/>
  <c r="I62" i="6"/>
  <c r="I65" i="6"/>
  <c r="D5" i="7"/>
  <c r="B10" i="4"/>
  <c r="A6" i="6"/>
  <c r="B18" i="4"/>
  <c r="A10" i="6" s="1"/>
  <c r="G25" i="4"/>
  <c r="G61" i="4" s="1"/>
  <c r="B44" i="4"/>
  <c r="A29" i="6"/>
  <c r="B49" i="4"/>
  <c r="A33" i="6" s="1"/>
  <c r="B85" i="4"/>
  <c r="A60" i="6" s="1"/>
  <c r="A4" i="5"/>
  <c r="I4" i="5"/>
  <c r="I14" i="6"/>
  <c r="I15" i="6"/>
  <c r="I16" i="6"/>
  <c r="I17" i="6"/>
  <c r="J24" i="6"/>
  <c r="C24" i="6" s="1"/>
  <c r="I25" i="6"/>
  <c r="J36" i="6"/>
  <c r="I37" i="6"/>
  <c r="J44" i="6"/>
  <c r="I45" i="6"/>
  <c r="J52" i="6"/>
  <c r="C52" i="6" s="1"/>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G43" i="4"/>
  <c r="G37"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2" i="4"/>
  <c r="A4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H30" i="6"/>
  <c r="AB12" i="5"/>
  <c r="AB9" i="5"/>
  <c r="AB10" i="5"/>
  <c r="AB14" i="5"/>
  <c r="AB17" i="5"/>
  <c r="AB16" i="5"/>
  <c r="AB8" i="5"/>
  <c r="AB13" i="5"/>
  <c r="AB15" i="5"/>
  <c r="AB11" i="5"/>
  <c r="AB7" i="5"/>
  <c r="H49" i="6"/>
  <c r="D49" i="6"/>
  <c r="H34" i="6"/>
  <c r="H32" i="6"/>
  <c r="C45" i="6"/>
  <c r="D19" i="6"/>
  <c r="C19" i="6"/>
  <c r="K65" i="6"/>
  <c r="D24" i="6"/>
  <c r="X100" i="5"/>
  <c r="D27" i="6"/>
  <c r="C36" i="6"/>
  <c r="C41" i="6"/>
  <c r="C20" i="6"/>
  <c r="D20" i="6"/>
  <c r="C2" i="6"/>
  <c r="B2" i="6"/>
  <c r="F57" i="6"/>
  <c r="H57" i="6"/>
  <c r="H54" i="6"/>
  <c r="F62" i="6"/>
  <c r="H62" i="6"/>
  <c r="F58" i="6"/>
  <c r="H58" i="6"/>
  <c r="F60" i="6"/>
  <c r="H60" i="6"/>
  <c r="F63" i="6"/>
  <c r="H63" i="6"/>
  <c r="F59" i="6"/>
  <c r="H59" i="6"/>
  <c r="F55" i="6"/>
  <c r="C37" i="6"/>
  <c r="D25" i="6"/>
  <c r="C25" i="6"/>
  <c r="D26" i="6"/>
  <c r="C26" i="6"/>
  <c r="D21" i="6"/>
  <c r="C21" i="6"/>
  <c r="D22" i="6"/>
  <c r="H47" i="6"/>
  <c r="D47"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7" i="6"/>
  <c r="C60" i="6"/>
  <c r="D60" i="6"/>
  <c r="D58" i="6"/>
  <c r="D63" i="6"/>
  <c r="C62" i="6"/>
  <c r="D62" i="6"/>
  <c r="C54" i="6"/>
  <c r="D54" i="6"/>
  <c r="D57" i="6"/>
  <c r="C57" i="6"/>
  <c r="F56" i="6"/>
  <c r="H56" i="6"/>
  <c r="H55" i="6"/>
  <c r="D59" i="6"/>
  <c r="C59" i="6"/>
  <c r="C68" i="6"/>
  <c r="X13" i="5"/>
  <c r="X10" i="5"/>
  <c r="D65" i="6"/>
  <c r="X9" i="5"/>
  <c r="X12" i="5"/>
  <c r="X14" i="5"/>
  <c r="X17" i="5"/>
  <c r="D66" i="6"/>
  <c r="C67" i="6"/>
  <c r="X11" i="5"/>
  <c r="X15" i="5"/>
  <c r="X8" i="5"/>
  <c r="X7" i="5"/>
  <c r="X16" i="5"/>
  <c r="D55" i="6"/>
  <c r="D56" i="6"/>
  <c r="C56" i="6"/>
  <c r="S17" i="5"/>
  <c r="S12" i="5"/>
  <c r="S16" i="5"/>
  <c r="S15" i="5"/>
  <c r="S13" i="5"/>
  <c r="S14" i="5"/>
  <c r="S10" i="5"/>
  <c r="S11" i="5"/>
  <c r="S8" i="5"/>
  <c r="S9" i="5"/>
  <c r="S7" i="5"/>
  <c r="G64" i="6" a="1"/>
  <c r="E4" i="5" l="1"/>
  <c r="B56" i="4"/>
  <c r="A39" i="6" s="1"/>
  <c r="Q4" i="5"/>
  <c r="D4" i="5"/>
  <c r="A24" i="6"/>
  <c r="B50" i="4"/>
  <c r="A34" i="6" s="1"/>
  <c r="A2" i="2"/>
  <c r="C15" i="3"/>
  <c r="C27" i="3"/>
  <c r="C9" i="3"/>
  <c r="B2006" i="7"/>
  <c r="C5" i="3"/>
  <c r="C28" i="3"/>
  <c r="B39" i="4"/>
  <c r="A46" i="2"/>
  <c r="B31" i="4"/>
  <c r="A18" i="6" s="1"/>
  <c r="B25" i="3"/>
  <c r="B41" i="4"/>
  <c r="C4" i="5"/>
  <c r="F4" i="5"/>
  <c r="C7" i="3"/>
  <c r="C11" i="3"/>
  <c r="A56" i="2"/>
  <c r="B4" i="5"/>
  <c r="A64" i="2"/>
  <c r="C12" i="3"/>
  <c r="A29" i="2"/>
  <c r="C19" i="3"/>
  <c r="B29" i="4"/>
  <c r="J4" i="5"/>
  <c r="E4" i="8"/>
  <c r="I39" i="6"/>
  <c r="J63" i="6"/>
  <c r="C63" i="6" s="1"/>
  <c r="J16" i="6"/>
  <c r="C16" i="6" s="1"/>
  <c r="C8" i="3"/>
  <c r="B28" i="4"/>
  <c r="A52" i="2"/>
  <c r="A26" i="2"/>
  <c r="A30" i="2"/>
  <c r="A28" i="2"/>
  <c r="B29" i="3"/>
  <c r="B26" i="4"/>
  <c r="A43" i="2"/>
  <c r="A20" i="2"/>
  <c r="A17" i="2"/>
  <c r="B79" i="4"/>
  <c r="A57" i="6" s="1"/>
  <c r="C17" i="3"/>
  <c r="C29" i="3"/>
  <c r="J2" i="5"/>
  <c r="H74" i="4"/>
  <c r="B13" i="3"/>
  <c r="A45" i="2"/>
  <c r="C25" i="3"/>
  <c r="G64" i="6"/>
  <c r="B70" i="4"/>
  <c r="A51" i="6" s="1"/>
  <c r="A26" i="6"/>
  <c r="B33" i="4"/>
  <c r="A20" i="6" s="1"/>
  <c r="B58" i="4"/>
  <c r="A41" i="6" s="1"/>
  <c r="G74" i="4"/>
  <c r="B57" i="4" l="1"/>
  <c r="A40" i="6" s="1"/>
  <c r="B51" i="4"/>
  <c r="A35" i="6" s="1"/>
  <c r="B63" i="4"/>
  <c r="A45" i="6" s="1"/>
  <c r="A25" i="6"/>
  <c r="B69" i="4"/>
  <c r="A50" i="6" s="1"/>
  <c r="B35" i="4"/>
  <c r="A22" i="6" s="1"/>
  <c r="A17" i="6"/>
  <c r="B53" i="4"/>
  <c r="A37" i="6" s="1"/>
  <c r="B71" i="4"/>
  <c r="A52" i="6" s="1"/>
  <c r="B59" i="4"/>
  <c r="A42" i="6" s="1"/>
  <c r="A27" i="6"/>
  <c r="B65" i="4"/>
  <c r="A47" i="6" s="1"/>
  <c r="A16" i="6"/>
  <c r="B34" i="4"/>
  <c r="A21" i="6" s="1"/>
  <c r="F69" i="6"/>
  <c r="G69" i="6" a="1"/>
  <c r="G69" i="6" s="1"/>
  <c r="A14" i="6"/>
  <c r="B32" i="4"/>
  <c r="A19" i="6" s="1"/>
  <c r="H64" i="6"/>
  <c r="B64" i="6"/>
  <c r="H69" i="6" l="1"/>
  <c r="C69"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<sst xmlns="http://schemas.openxmlformats.org/spreadsheetml/2006/main" count="22297" uniqueCount="15817">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</sst>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8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40">
      <c r="A40" s="302"/>
      <c r="B40" s="141">
        <v>4.01</v>
      </c>
      <c r="C40" s="149" t="s">
        <v>1492</v>
      </c>
      <c r="D40" s="28" t="s">
        <v>2207</v>
      </c>
      <c r="E40" s="27" t="s">
        <v>2163</v>
      </c>
      <c r="F40" s="27" t="s">
        <v>2167</v>
      </c>
      <c r="G40" s="25"/>
    </row>
    <row r="41" spans="1:7" ht="40">
      <c r="A41" s="302"/>
      <c r="B41" s="141" t="s">
        <v>2194</v>
      </c>
      <c r="C41" s="149" t="s">
        <v>1492</v>
      </c>
      <c r="D41" s="28" t="s">
        <v>2206</v>
      </c>
      <c r="E41" s="27" t="s">
        <v>2197</v>
      </c>
      <c r="F41" s="27" t="s">
        <v>2195</v>
      </c>
      <c r="G41" s="25"/>
    </row>
    <row r="42" spans="1:7" ht="4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Initiative。保留所有权利。</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headerFooter>
    <oddHeader>&amp;L&amp;"calibri"&amp;10&amp;KADADAD Security C-TH Confidential&amp;1#_x000D_</oddHeader>
    <oddFooter>&amp;R_x000D_&amp;1#&amp;"Calibri"&amp;10&amp;KADADAD Labeler:{ grace.li@theil.com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C9C71E-34DD-4574-AE58-7D0DE0FD93CD}"/>
    </customSheetView>
  </customSheetViews>
  <phoneticPr fontId="102" type="noConversion"/>
  <pageMargins left="0.7" right="0.7" top="0.75" bottom="0.75" header="0.3" footer="0.3"/>
  <pageSetup paperSize="9" orientation="portrait" r:id="rId2"/>
  <headerFooter>
    <oddHeader>&amp;L&amp;"calibri"&amp;10&amp;KADADAD Security C-TH Confidential&amp;1#_x000D_</oddHeader>
    <oddFooter>&amp;R_x000D_&amp;1#&amp;"Calibri"&amp;10&amp;KADADAD Labeler:{ grace.li@theil.com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3B5D241-B0B1-49CF-B6FF-359DA378D269}"/>
    </customSheetView>
  </customSheetViews>
  <phoneticPr fontId="102" type="noConversion"/>
  <pageMargins left="0.7" right="0.7" top="0.75" bottom="0.75" header="0.3" footer="0.3"/>
  <pageSetup orientation="portrait"/>
  <headerFooter>
    <oddHeader>&amp;L&amp;"calibri"&amp;10&amp;KADADAD Security C-TH Confidential&amp;1#_x000D_</oddHeader>
    <oddFooter>&amp;R_x000D_&amp;1#&amp;"Calibri"&amp;10&amp;KADADAD Labeler:{ grace.li@theil.com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5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30">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4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2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35">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7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6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45">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5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5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50">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5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2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&amp;L&amp;"calibri"&amp;10&amp;KADADAD Security C-TH Confidential&amp;1#_x000D_</oddHeader>
    <oddFooter>&amp;C&amp;P / &amp;N ページ&amp;R_x000D_&amp;1#&amp;"Calibri"&amp;10&amp;KADADAD Labeler:{ grace.li@theil.com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5"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6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2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60"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60">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270">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60">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6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15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30">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15">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3"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headerFooter>
    <oddHeader>&amp;L&amp;"calibri"&amp;10&amp;KADADAD Security C-TH Confidential&amp;1#_x000D_</oddHeader>
    <oddFooter>&amp;R_x000D_&amp;1#&amp;"Calibri"&amp;10&amp;KADADAD Labeler:{ grace.li@theil.com }</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6"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70"/>
      <c r="G3" s="370"/>
      <c r="H3" s="370"/>
      <c r="I3" s="152"/>
      <c r="J3" s="138" t="s">
        <v>15733</v>
      </c>
      <c r="K3" s="36"/>
      <c r="L3" s="100"/>
      <c r="P3" s="45">
        <f>MATCH($D$3,LN,0)</f>
        <v>2</v>
      </c>
    </row>
    <row r="4" spans="1:34" ht="1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申报范围或种类 (*)：</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范围描述：</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电子邮件 - 联系人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Header>&amp;L&amp;"calibri"&amp;10&amp;KADADAD Security C-TH Confidential&amp;1#_x000D_</oddHeader>
    <oddFooter>&amp;R_x000D_&amp;1#&amp;"Calibri"&amp;10&amp;KADADAD Labeler:{ grace.li@theil.com }</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6C771B-28BD-4C2E-A4C6-AE1C88A0E81F}"/>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&amp;L&amp;"calibri"&amp;10&amp;KADADAD Security C-TH Confidential&amp;1#_x000D_&amp;C&amp;P ページ</oddHeader>
    <oddFooter>&amp;R_x000D_&amp;1#&amp;"Calibri"&amp;10&amp;KADADAD Labeler:{ grace.li@theil.com }</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41">
      <c r="A4" s="90" t="str">
        <f ca="1">Declaration!B8</f>
        <v>公司名称 (*)：</v>
      </c>
      <c r="B4" s="89">
        <f>Declaration!D8</f>
        <v>0</v>
      </c>
      <c r="C4" s="89" t="str">
        <f t="shared" ref="C4" ca="1" si="0">IF(H4=1,J4,I4)</f>
        <v>在“申报”选项卡 D8 单元格中，提供贵公司的名称</v>
      </c>
      <c r="D4" s="95" t="str">
        <f>IF(H4=1,"Click here to enter Company Name","")</f>
        <v>Click here to enter Company Name</v>
      </c>
      <c r="E4" s="20" t="s">
        <v>1273</v>
      </c>
      <c r="F4" s="93">
        <v>1</v>
      </c>
      <c r="G4" s="70">
        <f t="shared" ref="G4" si="1">IF(B4=0,1,0)</f>
        <v>1</v>
      </c>
      <c r="H4" s="71">
        <f>F4*G4</f>
        <v>1</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f>Declaration!D9</f>
        <v>0</v>
      </c>
      <c r="C5" s="89" t="str">
        <f ca="1">IF(H5=1,J5,I5)</f>
        <v>在“申报”选项卡 D9 单元格中，选择申报范围</v>
      </c>
      <c r="D5" s="95" t="str">
        <f>IF(H5=1,"Click here to enter Declaration Scope","")</f>
        <v>Click here to enter Declaration Scope</v>
      </c>
      <c r="E5" s="20" t="s">
        <v>1273</v>
      </c>
      <c r="F5" s="93">
        <v>1</v>
      </c>
      <c r="G5" s="70">
        <f>IF(B5=0,1,0)</f>
        <v>1</v>
      </c>
      <c r="H5" s="71">
        <f t="shared" ref="H5" si="2">F5*G5</f>
        <v>1</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f>Declaration!D15</f>
        <v>0</v>
      </c>
      <c r="C7" s="89" t="str">
        <f ca="1">IF(H7=1,J7,I7)</f>
        <v>在“申报”选项卡 D15 单元格中，提供联系人姓名</v>
      </c>
      <c r="D7" s="95" t="str">
        <f>IF(H7=1,"Click here to enter Contact Name","")</f>
        <v>Click here to enter Contact Name</v>
      </c>
      <c r="E7" s="20" t="s">
        <v>1273</v>
      </c>
      <c r="F7" s="93">
        <v>1</v>
      </c>
      <c r="G7" s="70">
        <f>IF(B7=0,1,0)</f>
        <v>1</v>
      </c>
      <c r="H7" s="71">
        <f t="shared" si="3"/>
        <v>1</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f>Declaration!D16</f>
        <v>0</v>
      </c>
      <c r="C8" s="89" t="str">
        <f ca="1">IF(H8=1,J8,I8)</f>
        <v>在“申报”选项卡 D16 单元格中，提供联系人的有效电子邮件</v>
      </c>
      <c r="D8" s="95" t="str">
        <f>IF(H8=1,"Click here to enter Email-Contact","")</f>
        <v>Click here to enter Email-Contact</v>
      </c>
      <c r="E8" s="20" t="s">
        <v>1273</v>
      </c>
      <c r="F8" s="93">
        <v>1</v>
      </c>
      <c r="G8" s="70">
        <f>IF(ISNUMBER(SEARCH("@",B8)),0,1)</f>
        <v>1</v>
      </c>
      <c r="H8" s="71">
        <f t="shared" si="3"/>
        <v>1</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f>Declaration!D17</f>
        <v>0</v>
      </c>
      <c r="C9" s="89" t="str">
        <f ca="1">IF(H9=1,J9,I9)</f>
        <v>在“申报”选项卡 D17 单元格中，提供联系人的电话号码</v>
      </c>
      <c r="D9" s="95" t="str">
        <f>IF(H9=1,"Click here to enter Phone-Contact","")</f>
        <v>Click here to enter Phone-Contact</v>
      </c>
      <c r="E9" s="20" t="s">
        <v>1273</v>
      </c>
      <c r="F9" s="93">
        <v>1</v>
      </c>
      <c r="G9" s="70">
        <f>IF(B9=0,1,0)</f>
        <v>1</v>
      </c>
      <c r="H9" s="71">
        <f t="shared" si="3"/>
        <v>1</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f>Declaration!D18</f>
        <v>0</v>
      </c>
      <c r="C10" s="89" t="str">
        <f t="shared" ref="C10" ca="1" si="4">IF(H10=1,J10,I10)</f>
        <v>在“申报”选项卡 D18 单元格中，提供授权公司代表联系人姓名</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f>Declaration!D20</f>
        <v>0</v>
      </c>
      <c r="C11" s="89" t="str">
        <f ca="1">IF(H11=1,J11,I11)</f>
        <v>在“申报”选项卡 D20 单元格中，提供授权公司代表的有效电子邮件</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0</v>
      </c>
      <c r="C12" s="89" t="str">
        <f ca="1">IF(H12=1,J12,I12)</f>
        <v>在“申报”选项卡 D22 单元格中，提供表格填写日期</v>
      </c>
      <c r="D12" s="95" t="str">
        <f>IF(H12=1,"Click here to enter Date of Completion","")</f>
        <v>Click here to enter Date of Completion</v>
      </c>
      <c r="E12" s="20" t="s">
        <v>1273</v>
      </c>
      <c r="F12" s="93">
        <v>1</v>
      </c>
      <c r="G12" s="70">
        <f>IF(B12=0,1,0)</f>
        <v>1</v>
      </c>
      <c r="H12" s="71">
        <f t="shared" si="3"/>
        <v>1</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783</v>
      </c>
      <c r="F13" s="93"/>
      <c r="H13" s="19">
        <f t="shared" si="3"/>
        <v>0</v>
      </c>
    </row>
    <row r="14" spans="1:10" ht="27.5">
      <c r="A14" s="90" t="str">
        <f ca="1">Declaration!B26</f>
        <v>钽(*)</v>
      </c>
      <c r="B14" s="89">
        <f>Declaration!D26</f>
        <v>0</v>
      </c>
      <c r="C14" s="89" t="str">
        <f ca="1">IF(H14=1,J14,I14)</f>
        <v>在“申报”选项卡 D26 单元格中，申报是否有意将钽添加至贵公司的产品中</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f>Declaration!D27</f>
        <v>0</v>
      </c>
      <c r="C15" s="89" t="str">
        <f ca="1">IF(H15=1,J15,I15)</f>
        <v>在“申报”选项卡 D27 单元格中，申报是否有意将锡添加至贵公司的产品中</v>
      </c>
      <c r="D15" s="95" t="str">
        <f>IF(H15=1,"Click here to answer question 1 for Tin","")</f>
        <v>Click here to answer question 1 for Tin</v>
      </c>
      <c r="E15" s="20" t="s">
        <v>780</v>
      </c>
      <c r="F15" s="93">
        <v>1</v>
      </c>
      <c r="G15" s="70">
        <f>IF(B15=0,1,0)</f>
        <v>1</v>
      </c>
      <c r="H15" s="71">
        <f t="shared" si="3"/>
        <v>1</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f>Declaration!D28</f>
        <v>0</v>
      </c>
      <c r="C16" s="89" t="str">
        <f ca="1">IF(H16=1,J16,I16)</f>
        <v>在“申报”选项卡 D28 单元格中，申报是否有意将金添加至贵公司的产品中</v>
      </c>
      <c r="D16" s="95" t="str">
        <f>IF(H16=1,"Click here to answer question 1 for Gold","")</f>
        <v>Click here to answer question 1 for Gold</v>
      </c>
      <c r="E16" s="20" t="s">
        <v>780</v>
      </c>
      <c r="F16" s="93">
        <v>1</v>
      </c>
      <c r="G16" s="70">
        <f>IF(B16=0,1,0)</f>
        <v>1</v>
      </c>
      <c r="H16" s="71">
        <f t="shared" si="3"/>
        <v>1</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f>Declaration!D29</f>
        <v>0</v>
      </c>
      <c r="C17" s="89" t="str">
        <f ca="1">IF(H17=1,J17,I17)</f>
        <v>在“申报”选项卡 D29 单元格中，申报是否有意将钨添加至贵公司的产品中</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 (*)</v>
      </c>
      <c r="B18" s="92"/>
      <c r="C18" s="92"/>
      <c r="D18" s="96"/>
      <c r="E18" s="20" t="s">
        <v>781</v>
      </c>
      <c r="F18" s="93"/>
      <c r="J18" s="148"/>
    </row>
    <row r="19" spans="1:10" ht="41">
      <c r="A19" s="90" t="str">
        <f ca="1">Declaration!B32</f>
        <v>钽(*)</v>
      </c>
      <c r="B19" s="89">
        <f>IF($B$14="Yes",Declaration!D32,0)</f>
        <v>0</v>
      </c>
      <c r="C19" s="89" t="str">
        <f ca="1">IF(H19=1,J19,I19)</f>
        <v>在“申报”选项卡 D32 单元格中，申报钽是否必须用于贵公司产品的生产中，并且包含在申报的成品内</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f>IF($B$15="Yes",Declaration!D33,0)</f>
        <v>0</v>
      </c>
      <c r="C20" s="89" t="str">
        <f ca="1">IF(H20=1,J20,I20)</f>
        <v>在“申报”选项卡 D33 单元格中，申报锡是否必须用于贵公司产品的生产中，并且包含在申报的成品内</v>
      </c>
      <c r="D20" s="97" t="str">
        <f>IF(H20=1,"Click here to answer question 2 for Tin","")</f>
        <v>Click here to answer question 2 for Tin</v>
      </c>
      <c r="E20" s="20" t="s">
        <v>780</v>
      </c>
      <c r="F20" s="94">
        <f>IF(B$15="No",0,1)</f>
        <v>1</v>
      </c>
      <c r="G20" s="70">
        <f>IF(B20=0,1,0)</f>
        <v>1</v>
      </c>
      <c r="H20" s="71">
        <f>F20*G20</f>
        <v>1</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f>IF($B$16="Yes",Declaration!D34,0)</f>
        <v>0</v>
      </c>
      <c r="C21" s="89" t="str">
        <f ca="1">IF(H21=1,J21,I21)</f>
        <v>在“申报”选项卡 D34 单元格中，申报金是否必须用于贵公司产品的生产中，并且包含在申报的成品内</v>
      </c>
      <c r="D21" s="97" t="str">
        <f>IF(H21=1,"Click here to answer question 2 for Gold","")</f>
        <v>Click here to answer question 2 for Gold</v>
      </c>
      <c r="E21" s="20" t="s">
        <v>780</v>
      </c>
      <c r="F21" s="94">
        <f>IF(B$16="No",0,1)</f>
        <v>1</v>
      </c>
      <c r="G21" s="70">
        <f>IF(B21=0,1,0)</f>
        <v>1</v>
      </c>
      <c r="H21" s="71">
        <f>F21*G21</f>
        <v>1</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f>IF($B$17="Yes",Declaration!D35,0)</f>
        <v>0</v>
      </c>
      <c r="C22" s="89" t="str">
        <f ca="1">IF(H22=1,J22,I22)</f>
        <v>在“申报”选项卡 D35 单元格中，申报钨是否必须用于贵公司产品的生产中，并且包含在申报的成品内</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41">
      <c r="A24" s="90" t="str">
        <f ca="1">Declaration!B38</f>
        <v>钽(*)</v>
      </c>
      <c r="B24" s="89">
        <f>IF(AND($B$14="Yes",$B$19="Yes"),Declaration!D38,0)</f>
        <v>0</v>
      </c>
      <c r="C24" s="89" t="str">
        <f ca="1">IF(H24=1,J24,I24)</f>
        <v>在“申报”选项卡 D38 单元格中，申报在此调查回答里申报的产品范围内所用钽的原产地是否为刚果民主共和国或毗邻国家或地区</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f>IF(AND($B$15="Yes",$B$20="Yes"),Declaration!D39,0)</f>
        <v>0</v>
      </c>
      <c r="C25" s="89" t="str">
        <f ca="1">IF(H25=1,J25,I25)</f>
        <v>在“申报”选项卡 D39 单元格中，申报在此调查回答里申报的产品范围内所用锡的原产地是否为刚果民主共和国或毗邻国家或地区</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f>IF(AND($B$16="Yes",$B$21="Yes"),Declaration!D40,0)</f>
        <v>0</v>
      </c>
      <c r="C26" s="89" t="str">
        <f ca="1">IF(H26=1,J26,I26)</f>
        <v>在“申报”选项卡 D40 单元格中，申报在此调查回答里申报的产品范围内所用金的原产地是否为刚果民主共和国或毗邻国家或地区</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f>IF(AND($B$17="Yes",$B$22="Yes"),Declaration!D41,0)</f>
        <v>0</v>
      </c>
      <c r="C27" s="89" t="str">
        <f ca="1">IF(H27=1,J27,I27)</f>
        <v>在“申报”选项卡 D41 单元格中，申报在此调查回答里申报的产品范围内所用钨的原产地是否为刚果民主共和国或毗邻国家或地区</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7"/>
      <c r="E28" s="20"/>
      <c r="F28" s="20"/>
      <c r="G28" s="20"/>
      <c r="I28" s="147"/>
    </row>
    <row r="29" spans="1:10" ht="41.15" customHeight="1">
      <c r="A29" s="90" t="str">
        <f ca="1">Declaration!B44</f>
        <v>钽(*)</v>
      </c>
      <c r="B29" s="89">
        <f>IF(AND($B$14="Yes",$B$19="Yes"),Declaration!D44,0)</f>
        <v>0</v>
      </c>
      <c r="C29" s="89" t="str">
        <f ca="1">IF(H29=1,J29,I29)</f>
        <v>在“申报”选项卡 D44 单元格中申报此调查回答中所申报产品范围内使用的钽的原产地是否为受冲突影响和高风险地区</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f>IF(AND($B$15="Yes",$B$20="Yes"),Declaration!D45,0)</f>
        <v>0</v>
      </c>
      <c r="C30" s="89" t="str">
        <f ca="1">IF(H30=1,J30,I30)</f>
        <v>在“申报”选项卡 D45 单元格中申报此调查回答中所申报产品范围内使用的锡的原产地是否为受冲突影响和高风险地区</v>
      </c>
      <c r="D30" s="260" t="str">
        <f>IF(H30=1,"Click here to answer question 4 for Tin","")</f>
        <v>Click here to answer question 4 for Tin</v>
      </c>
      <c r="E30" s="20"/>
      <c r="F30" s="94">
        <f>F25</f>
        <v>1</v>
      </c>
      <c r="G30" s="70">
        <f>IF(B30=0,1,0)</f>
        <v>1</v>
      </c>
      <c r="H30" s="71">
        <f>F30*G30</f>
        <v>1</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f>IF(AND($B$16="Yes",$B$21="Yes"),Declaration!D46,0)</f>
        <v>0</v>
      </c>
      <c r="C31" s="89" t="str">
        <f ca="1">IF(H31=1,J31,I31)</f>
        <v>在“申报”选项卡 D46 单元格中申报此调查回答中所申报产品范围内使用的金的原产地是否为受冲突影响和高风险地区</v>
      </c>
      <c r="D31" s="260" t="str">
        <f>IF(H31=1,"Click here to answer question 4 for Gold","")</f>
        <v>Click here to answer question 4 for Gold</v>
      </c>
      <c r="E31" s="20"/>
      <c r="F31" s="94">
        <f>F26</f>
        <v>1</v>
      </c>
      <c r="G31" s="70">
        <f>IF(B31=0,1,0)</f>
        <v>1</v>
      </c>
      <c r="H31" s="71">
        <f>F31*G31</f>
        <v>1</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f>IF(AND($B$17="Yes",$B$22="Yes"),Declaration!D47,0)</f>
        <v>0</v>
      </c>
      <c r="C32" s="89" t="str">
        <f ca="1">IF(H32=1,J32,I32)</f>
        <v>在“申报”选项卡 D47 单元格中申报此调查回答中所申报产品范围内使用的钨的原产地是否为受冲突影响和高风险地区</v>
      </c>
      <c r="D32" s="260" t="str">
        <f>IF(H32=1,"Click here to answer question 4 for Tungsten","")</f>
        <v>Click here to answer question 4 for Tungsten</v>
      </c>
      <c r="E32" s="20"/>
      <c r="F32" s="94">
        <f>F27</f>
        <v>1</v>
      </c>
      <c r="G32" s="70">
        <f>IF(B32=0,1,0)</f>
        <v>1</v>
      </c>
      <c r="H32" s="71">
        <f>F32*G32</f>
        <v>1</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 (*)</v>
      </c>
      <c r="B33" s="92"/>
      <c r="C33" s="92"/>
      <c r="D33" s="96"/>
      <c r="E33" s="20" t="s">
        <v>1273</v>
      </c>
      <c r="F33" s="93"/>
      <c r="J33" s="148"/>
    </row>
    <row r="34" spans="1:10" ht="41">
      <c r="A34" s="90" t="str">
        <f ca="1">Declaration!B50</f>
        <v>钽(*)</v>
      </c>
      <c r="B34" s="89">
        <f>IF(AND($B$14="Yes",$B$19="Yes"),Declaration!D50,0)</f>
        <v>0</v>
      </c>
      <c r="C34" s="89" t="str">
        <f ca="1">IF(H34=1,J34,I34)</f>
        <v>在“申报”选项卡 D44 单元格中，申报在此调查回答里申报的产品范围内所用钽是否完全来自回收料或报废料</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f>IF(AND($B$15="Yes",$B$20="Yes"),Declaration!D51,0)</f>
        <v>0</v>
      </c>
      <c r="C35" s="89" t="str">
        <f ca="1">IF(H35=1,J35,I35)</f>
        <v>在“申报”选项卡 D45 单元格中，申报在此调查回答里申报的产品范围内所用锡是否完全来自回收料或报废料</v>
      </c>
      <c r="D35" s="260" t="str">
        <f>IF(H35=1,"Click here to answer question 5 for Tin","")</f>
        <v>Click here to answer question 5 for Tin</v>
      </c>
      <c r="E35" s="20" t="s">
        <v>1273</v>
      </c>
      <c r="F35" s="94">
        <f>F25</f>
        <v>1</v>
      </c>
      <c r="G35" s="70">
        <f>IF(B35=0,1,0)</f>
        <v>1</v>
      </c>
      <c r="H35" s="71">
        <f>F35*G35</f>
        <v>1</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f>IF(AND($B$16="Yes",$B$21="Yes"),Declaration!D52,0)</f>
        <v>0</v>
      </c>
      <c r="C36" s="89" t="str">
        <f ca="1">IF(H36=1,J36,I36)</f>
        <v>在“申报”选项卡 D46 单元格中，申报在此调查回答里申报的产品范围内所用金是否完全来自回收料或报废料</v>
      </c>
      <c r="D36" s="260" t="str">
        <f>IF(H36=1,"Click here to answer question 5 for Gold","")</f>
        <v>Click here to answer question 5 for Gold</v>
      </c>
      <c r="E36" s="20" t="s">
        <v>1273</v>
      </c>
      <c r="F36" s="94">
        <f>F26</f>
        <v>1</v>
      </c>
      <c r="G36" s="70">
        <f>IF(B36=0,1,0)</f>
        <v>1</v>
      </c>
      <c r="H36" s="71">
        <f>F36*G36</f>
        <v>1</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f>IF(AND($B$17="Yes",$B$22="Yes"),Declaration!D53,0)</f>
        <v>0</v>
      </c>
      <c r="C37" s="89" t="str">
        <f ca="1">IF(H37=1,J37,I37)</f>
        <v>在“申报”选项卡 D46 单元格中，申报在此调查回答里申报的产品范围内所用钨是否完全来自回收料或报废料</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 (*)</v>
      </c>
      <c r="B38" s="92"/>
      <c r="C38" s="92"/>
      <c r="D38" s="96"/>
      <c r="E38" s="20" t="s">
        <v>780</v>
      </c>
      <c r="F38" s="93"/>
    </row>
    <row r="39" spans="1:10" ht="27.5">
      <c r="A39" s="90" t="str">
        <f ca="1">Declaration!B56</f>
        <v>钽(*)</v>
      </c>
      <c r="B39" s="268">
        <f>IF(AND($B$14="Yes",$B$19="Yes"),Declaration!D56,0)</f>
        <v>0</v>
      </c>
      <c r="C39" s="89" t="str">
        <f ca="1">IF(H39=1,J39,I39)</f>
        <v>在“申报”选项卡 D50 单元格中，提供供应商的冶炼厂信息填写百分比</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0</v>
      </c>
      <c r="C40" s="89" t="str">
        <f ca="1">IF(H40=1,J40,I40)</f>
        <v>在“申报”选项卡 D51 单元格中，提供供应商的冶炼厂信息填写百分比</v>
      </c>
      <c r="D40" s="261" t="str">
        <f>IF(H40=1,"Click here to answer question 6 for Tin","")</f>
        <v>Click here to answer question 6 for Tin</v>
      </c>
      <c r="E40" s="20" t="s">
        <v>779</v>
      </c>
      <c r="F40" s="94">
        <f>F25</f>
        <v>1</v>
      </c>
      <c r="G40" s="70">
        <f>IF(B40=0,1,0)</f>
        <v>1</v>
      </c>
      <c r="H40" s="71">
        <f>F40*G40</f>
        <v>1</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0</v>
      </c>
      <c r="C41" s="89" t="str">
        <f ca="1">IF(H41=1,J41,I41)</f>
        <v>在“申报”选项卡 D52 单元格中，提供供应商的冶炼厂信息填写百分比</v>
      </c>
      <c r="D41" s="261" t="str">
        <f>IF(H41=1,"Click here to answer question 6 for Gold","")</f>
        <v>Click here to answer question 6 for Gold</v>
      </c>
      <c r="E41" s="20" t="s">
        <v>779</v>
      </c>
      <c r="F41" s="94">
        <f>F26</f>
        <v>1</v>
      </c>
      <c r="G41" s="70">
        <f>IF(B41=0,1,0)</f>
        <v>1</v>
      </c>
      <c r="H41" s="71">
        <f>F41*G41</f>
        <v>1</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0</v>
      </c>
      <c r="C42" s="89" t="str">
        <f ca="1">IF(H42=1,J42,I42)</f>
        <v>在“申报”选项卡 D53 单元格中，提供供应商的冶炼厂信息填写百分比</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 (*)</v>
      </c>
      <c r="B43" s="92"/>
      <c r="C43" s="92"/>
      <c r="D43" s="96"/>
      <c r="E43" s="20" t="s">
        <v>781</v>
      </c>
      <c r="F43" s="93"/>
    </row>
    <row r="44" spans="1:10" ht="54.5">
      <c r="A44" s="90" t="str">
        <f ca="1">Declaration!B62</f>
        <v>钽(*)</v>
      </c>
      <c r="B44" s="89">
        <f>IF(AND($B$14="Yes",$B$19="Yes"),Declaration!D62,0)</f>
        <v>0</v>
      </c>
      <c r="C44" s="89" t="str">
        <f ca="1">IF(H44=1,J44,I44)</f>
        <v>在“申报”选项卡 D56 单元格中，申报是否在此调查回答里的申报产品范围下方提供了所有冶炼厂名称</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f>IF(AND($B$15="Yes",$B$20="Yes"),Declaration!D63,0)</f>
        <v>0</v>
      </c>
      <c r="C45" s="89" t="str">
        <f ca="1">IF(H45=1,J45,I45)</f>
        <v>在“申报”选项卡 D57 单元格中，申报是否在此调查回答里的申报产品范围下方提供了所有冶炼厂名称</v>
      </c>
      <c r="D45" s="260" t="str">
        <f>IF(H45=1,"Click here to answer question 7 for Tin","")</f>
        <v>Click here to answer question 7 for Tin</v>
      </c>
      <c r="E45" s="20" t="s">
        <v>1269</v>
      </c>
      <c r="F45" s="94">
        <f>F25</f>
        <v>1</v>
      </c>
      <c r="G45" s="70">
        <f>IF(B45=0,1,0)</f>
        <v>1</v>
      </c>
      <c r="H45" s="71">
        <f>F45*G45</f>
        <v>1</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f>IF(AND($B$16="Yes",$B$21="Yes"),Declaration!D64,0)</f>
        <v>0</v>
      </c>
      <c r="C46" s="89" t="str">
        <f ca="1">IF(H46=1,J46,I46)</f>
        <v>在“申报”选项卡 D58 单元格中，申报是否在此调查回答里的申报产品范围下方提供了所有冶炼厂名称</v>
      </c>
      <c r="D46" s="260" t="str">
        <f>IF(H46=1,"Click here to answer question 7 for Gold","")</f>
        <v>Click here to answer question 7 for Gold</v>
      </c>
      <c r="E46" s="20" t="s">
        <v>1269</v>
      </c>
      <c r="F46" s="94">
        <f>F26</f>
        <v>1</v>
      </c>
      <c r="G46" s="70">
        <f>IF(B46=0,1,0)</f>
        <v>1</v>
      </c>
      <c r="H46" s="71">
        <f>F46*G46</f>
        <v>1</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f>IF(AND($B$17="Yes",$B$22="Yes"),Declaration!D65,0)</f>
        <v>0</v>
      </c>
      <c r="C47" s="89" t="str">
        <f ca="1">IF(H47=1,J47,I47)</f>
        <v>在“申报”选项卡 D59 单元格中，申报是否在此调查回答里的申报产品范围下方提供了所有冶炼厂名称</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 (*)</v>
      </c>
      <c r="B48" s="92"/>
      <c r="C48" s="92"/>
      <c r="D48" s="96"/>
      <c r="E48" s="20" t="s">
        <v>782</v>
      </c>
      <c r="F48" s="93"/>
    </row>
    <row r="49" spans="1:10" ht="41">
      <c r="A49" s="90" t="str">
        <f ca="1">Declaration!B68</f>
        <v>钽(*)</v>
      </c>
      <c r="B49" s="89">
        <f>IF(AND($B$14="Yes",$B$19="Yes"),Declaration!D68,0)</f>
        <v>0</v>
      </c>
      <c r="C49" s="89" t="str">
        <f ca="1">IF(H49=1,J49,I49)</f>
        <v>在“申报”选项卡 D62 单元格中，申报是否已提供所有适用钽冶炼厂信息</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f>IF(AND($B$15="Yes",$B$20="Yes"),Declaration!D69,0)</f>
        <v>0</v>
      </c>
      <c r="C50" s="89" t="str">
        <f ca="1">IF(H50=1,J50,I50)</f>
        <v>在“申报”选项卡 D63 单元格中，申报是否已提供所有适用锡冶炼厂信息</v>
      </c>
      <c r="D50" s="261" t="str">
        <f>IF(H50=1,"Click here to answer question 8 for Tin","")</f>
        <v>Click here to answer question 8 for Tin</v>
      </c>
      <c r="E50" s="20" t="s">
        <v>780</v>
      </c>
      <c r="F50" s="94">
        <f>F25</f>
        <v>1</v>
      </c>
      <c r="G50" s="70">
        <f>IF(B50=0,1,0)</f>
        <v>1</v>
      </c>
      <c r="H50" s="71">
        <f>F50*G50</f>
        <v>1</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f>IF(AND($B$16="Yes",$B$21="Yes"),Declaration!D70,0)</f>
        <v>0</v>
      </c>
      <c r="C51" s="89" t="str">
        <f ca="1">IF(H51=1,J51,I51)</f>
        <v>在“申报”选项卡 D64 单元格中，申报是否已提供所有适用金冶炼厂信息</v>
      </c>
      <c r="D51" s="261" t="str">
        <f>IF(H51=1,"Click here to answer question 8 for Gold","")</f>
        <v>Click here to answer question 8 for Gold</v>
      </c>
      <c r="E51" s="20" t="s">
        <v>780</v>
      </c>
      <c r="F51" s="94">
        <f>F26</f>
        <v>1</v>
      </c>
      <c r="G51" s="70">
        <f>IF(B51=0,1,0)</f>
        <v>1</v>
      </c>
      <c r="H51" s="71">
        <f>F51*G51</f>
        <v>1</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f>IF(AND($B$17="Yes",$B$22="Yes"),Declaration!D71,0)</f>
        <v>0</v>
      </c>
      <c r="C52" s="89" t="str">
        <f ca="1">IF(H52=1,J52,I52)</f>
        <v>在“申报”选项卡 D65 单元格中，申报是否已提供所有适用钨冶炼厂信息</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428</v>
      </c>
      <c r="F53" s="93"/>
      <c r="G53" s="93"/>
      <c r="H53" s="93"/>
    </row>
    <row r="54" spans="1:10" ht="41">
      <c r="A54" s="89" t="str">
        <f ca="1">Declaration!B75</f>
        <v>A. 贵公司是否已制定负责任矿产采购政策？ (*)</v>
      </c>
      <c r="B54" s="89">
        <f>Declaration!D75</f>
        <v>0</v>
      </c>
      <c r="C54" s="89" t="str">
        <f t="shared" ref="C54:C60" ca="1" si="10">IF(H54=1,J54,I54)</f>
        <v>在“申报”选项卡 D75 单元格中，回答贵公司是否制定了负责任矿物采购政策</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f>Declaration!D77</f>
        <v>0</v>
      </c>
      <c r="C55" s="89" t="str">
        <f t="shared" ca="1" si="10"/>
        <v>在“申报”选项卡 D77 单元格中，回答贵公司是否在贵公司的网站上公开发布_x000D_
负责任矿产采购政策</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4">
      <c r="A57" s="89" t="str">
        <f ca="1">Declaration!B79</f>
        <v>C. 您是否要求您的直接供应商从其尽职调查实践已被被独立第三方审核机构验证过的冶炼厂采购 3TG？  (*)</v>
      </c>
      <c r="B57" s="89">
        <f>Declaration!D79</f>
        <v>0</v>
      </c>
      <c r="C57" s="89" t="str">
        <f t="shared" ca="1" si="10"/>
        <v>在“申报”选项卡 D79 单元格中，回答贵公司是否要求直接供应商开展采购的冶炼厂已经通过独立第三方审计计划（例如，负责任矿物审验流程）验证的尽职调查实践</v>
      </c>
      <c r="D57" s="95" t="str">
        <f>IF(H57=1,"Click here to answer question (C)","")</f>
        <v>Click here to answer question (C)</v>
      </c>
      <c r="E57" s="20" t="s">
        <v>1273</v>
      </c>
      <c r="F57" s="94">
        <f>F$54</f>
        <v>1</v>
      </c>
      <c r="G57" s="70">
        <f>IF(B57=0,1,0)</f>
        <v>1</v>
      </c>
      <c r="H57" s="71">
        <f t="shared" si="11"/>
        <v>1</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 (*)</v>
      </c>
      <c r="B58" s="89">
        <f>Declaration!D81</f>
        <v>0</v>
      </c>
      <c r="C58" s="89" t="str">
        <f t="shared" ca="1" si="10"/>
        <v>在“申报”选项卡 D81 单元格中，回答贵公司是否已实施负责任采购尽职调查措施</v>
      </c>
      <c r="D58" s="95" t="str">
        <f>IF(H58=1,"Click here to answer question (D)","")</f>
        <v>Click here to answer question (D)</v>
      </c>
      <c r="E58" s="20" t="s">
        <v>1273</v>
      </c>
      <c r="F58" s="94">
        <f>F$54</f>
        <v>1</v>
      </c>
      <c r="G58" s="70">
        <f>IF(B58=0,1,0)</f>
        <v>1</v>
      </c>
      <c r="H58" s="71">
        <f t="shared" si="11"/>
        <v>1</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 (*)</v>
      </c>
      <c r="B59" s="89">
        <f>Declaration!D83</f>
        <v>0</v>
      </c>
      <c r="C59" s="89" t="str">
        <f t="shared" ca="1" si="10"/>
        <v>在“申报”选项卡 D83 单元格中，回答贵公司是否要求供应商填写此“冲突矿产报告模板”</v>
      </c>
      <c r="D59" s="95" t="str">
        <f>IF(H59=1,"Click here to answer question (E)","")</f>
        <v>Click here to answer question (E)</v>
      </c>
      <c r="E59" s="20" t="s">
        <v>1273</v>
      </c>
      <c r="F59" s="94">
        <f>F$54</f>
        <v>1</v>
      </c>
      <c r="G59" s="70">
        <f>IF(B59=0,1,0)</f>
        <v>1</v>
      </c>
      <c r="H59" s="71">
        <f t="shared" si="11"/>
        <v>1</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 (*)</v>
      </c>
      <c r="B60" s="89">
        <f>Declaration!D85</f>
        <v>0</v>
      </c>
      <c r="C60" s="89" t="str">
        <f t="shared" ca="1" si="10"/>
        <v>在“申报”选项卡 D85 单元格中，回答贵公司是否根据贵公司的期望来验证供应商的回答</v>
      </c>
      <c r="D60" s="95" t="str">
        <f>IF(H60=1,"Click here to answer question (F)","")</f>
        <v>Click here to answer question (F)</v>
      </c>
      <c r="E60" s="20" t="s">
        <v>1273</v>
      </c>
      <c r="F60" s="94">
        <f>F$54</f>
        <v>1</v>
      </c>
      <c r="G60" s="70">
        <f>IF(B60=0,1,0)</f>
        <v>1</v>
      </c>
      <c r="H60" s="71">
        <f t="shared" si="11"/>
        <v>1</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 (*)</v>
      </c>
      <c r="B62" s="89">
        <f>Declaration!D87</f>
        <v>0</v>
      </c>
      <c r="C62" s="89" t="str">
        <f t="shared" ref="C62:C68" ca="1" si="13">IF(H62=1,J62,I62)</f>
        <v>在“申报”选项卡 D87 单元格中，回答贵公司的验证流程是否包括纠正措施管理</v>
      </c>
      <c r="D62" s="95" t="str">
        <f>IF(H62=1,"Click here to answer question (G)","")</f>
        <v>Click here to answer question (G)</v>
      </c>
      <c r="E62" s="20" t="s">
        <v>1273</v>
      </c>
      <c r="F62" s="94">
        <f>F$54</f>
        <v>1</v>
      </c>
      <c r="G62" s="70">
        <f>IF(B62=0,1,0)</f>
        <v>1</v>
      </c>
      <c r="H62" s="71">
        <f t="shared" ref="H62:H69" si="14">F62*G62</f>
        <v>1</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 (*)</v>
      </c>
      <c r="B63" s="89">
        <f>Declaration!D89</f>
        <v>0</v>
      </c>
      <c r="C63" s="89" t="str">
        <f t="shared" ca="1" si="13"/>
        <v>在“申报”选项卡 D89
单元格中，回答贵公司是否需要遵守 SEC 披露要求、欧盟条例
或者两者均需遵守</v>
      </c>
      <c r="D63" s="95" t="str">
        <f>IF(H63=1,"Click here to answer question (H)","")</f>
        <v>Click here to answer question (H)</v>
      </c>
      <c r="E63" s="20" t="s">
        <v>1273</v>
      </c>
      <c r="F63" s="94">
        <f>F$54</f>
        <v>1</v>
      </c>
      <c r="G63" s="70">
        <f>IF(B63=0,1,0)</f>
        <v>1</v>
      </c>
      <c r="H63" s="71">
        <f t="shared" si="14"/>
        <v>1</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14996</v>
      </c>
      <c r="B65" s="89"/>
      <c r="C65" s="89" t="str">
        <f t="shared" ca="1" si="13"/>
        <v>在“冶炼厂目录”选项卡中，提供向供应链提供材料的钽冶炼厂列表</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填写</v>
      </c>
      <c r="J65" s="19" t="str">
        <f ca="1">OFFSET(L!$C$1,MATCH("Checker"&amp;ADDRESS(ROW(),COLUMN(),4),L!$A:$A,0)-1,SL,,)</f>
        <v>在“冶炼厂目录”选项卡中，提供向供应链提供材料的钽冶炼厂列表</v>
      </c>
      <c r="K65" s="154">
        <f>IF(H14+H19&gt;0,1,0)</f>
        <v>1</v>
      </c>
      <c r="L65" s="19" t="e">
        <f ca="1">OFFSET(L!$C$1,MATCH("Checker"&amp;ADDRESS(ROW(),COLUMN(),4),L!$A:$A,0)-1,SL,,)</f>
        <v>#N/A</v>
      </c>
    </row>
    <row r="66" spans="1:12" ht="41">
      <c r="A66" s="89" t="s">
        <v>1806</v>
      </c>
      <c r="B66" s="89"/>
      <c r="C66" s="89" t="str">
        <f t="shared" ca="1" si="13"/>
        <v>在“冶炼厂目录”选项卡中，提供向供应链提供材料的锡冶炼厂列表</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填写</v>
      </c>
      <c r="J66" s="19" t="str">
        <f ca="1">OFFSET(L!$C$1,MATCH("Checker"&amp;ADDRESS(ROW(),COLUMN(),4),L!$A:$A,0)-1,SL,,)</f>
        <v>在“冶炼厂目录”选项卡中，提供向供应链提供材料的锡冶炼厂列表</v>
      </c>
      <c r="K66" s="154">
        <f>IF(H15+H20&gt;0,1,0)</f>
        <v>1</v>
      </c>
      <c r="L66" s="19" t="e">
        <f ca="1">OFFSET(L!$C$1,MATCH("Checker"&amp;ADDRESS(ROW(),COLUMN(),4),L!$A:$A,0)-1,SL,,)</f>
        <v>#N/A</v>
      </c>
    </row>
    <row r="67" spans="1:12" ht="41">
      <c r="A67" s="89" t="s">
        <v>1807</v>
      </c>
      <c r="B67" s="89"/>
      <c r="C67" s="89" t="str">
        <f t="shared" ca="1" si="13"/>
        <v>在“冶炼厂目录”选项卡中，提供向供应链提供材料的金冶炼厂列表</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填写</v>
      </c>
      <c r="J67" s="19" t="str">
        <f ca="1">OFFSET(L!$C$1,MATCH("Checker"&amp;ADDRESS(ROW(),COLUMN(),4),L!$A:$A,0)-1,SL,,)</f>
        <v>在“冶炼厂目录”选项卡中，提供向供应链提供材料的金冶炼厂列表</v>
      </c>
      <c r="K67" s="154">
        <f>IF(H16+H21&gt;0,1,0)</f>
        <v>1</v>
      </c>
      <c r="L67" s="19" t="e">
        <f ca="1">OFFSET(L!$C$1,MATCH("Checker"&amp;ADDRESS(ROW(),COLUMN(),4),L!$A:$A,0)-1,SL,,)</f>
        <v>#N/A</v>
      </c>
    </row>
    <row r="68" spans="1:12" ht="41">
      <c r="A68" s="89" t="s">
        <v>1808</v>
      </c>
      <c r="B68" s="89"/>
      <c r="C68" s="89" t="str">
        <f t="shared" ca="1" si="13"/>
        <v>在“冶炼厂目录”选项卡中，提供向供应链提供材料的钨冶炼厂列表</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填写</v>
      </c>
      <c r="J68" s="19" t="str">
        <f ca="1">OFFSET(L!$C$1,MATCH("Checker"&amp;ADDRESS(ROW(),COLUMN(),4),L!$A:$A,0)-1,SL,,)</f>
        <v>在“冶炼厂目录”选项卡中，提供向供应链提供材料的钨冶炼厂列表</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&amp;L&amp;"calibri"&amp;10&amp;KADADAD Security C-TH Confidential&amp;1#_x000D_</oddHeader>
    <oddFooter>&amp;R_x000D_&amp;1#&amp;"Calibri"&amp;10&amp;KADADAD Labeler:{ grace.li@theil.com }</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Initiative。保留所有权利。</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&amp;L&amp;"calibri"&amp;10&amp;KADADAD Security C-TH Confidential&amp;1#_x000D_</oddHeader>
    <oddFooter>&amp;CPage &amp;P of &amp;N&amp;R_x000D_&amp;1#&amp;"Calibri"&amp;10&amp;KADADAD Labeler:{ grace.li@theil.com }</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headerFooter>
    <oddHeader>&amp;L&amp;"calibri"&amp;10&amp;KADADAD Security C-TH Confidential&amp;1#_x000D_</oddHeader>
    <oddFooter>&amp;R_x000D_&amp;1#&amp;"Calibri"&amp;10&amp;KADADAD Labeler:{ grace.li@theil.com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7.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headerFooter>
    <oddHeader>&amp;L&amp;"calibri"&amp;10&amp;KADADAD Security C-TH Confidential&amp;1#_x000D_</oddHeader>
    <oddFooter>&amp;R_x000D_&amp;1#&amp;"Calibri"&amp;10&amp;KADADAD Labeler:{ grace.li@theil.com }</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adaf7f72-99af-42e6-a6a5-1768b456778c}" enabled="1" method="Privileged" siteId="{bfaccad2-83f0-478b-a178-9e40a4734846}" contentBits="3"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Grace Li 李曉珊(QS)</cp:lastModifiedBy>
  <cp:lastPrinted>2015-04-21T20:47:43Z</cp:lastPrinted>
  <dcterms:created xsi:type="dcterms:W3CDTF">2010-06-21T21:00:23Z</dcterms:created>
  <dcterms:modified xsi:type="dcterms:W3CDTF">2025-05-05T01:26:30Z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